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95"/>
  </bookViews>
  <sheets>
    <sheet name="足球场" sheetId="2" r:id="rId1"/>
  </sheets>
  <definedNames>
    <definedName name="_xlnm.Print_Titles" localSheetId="0">足球场!$1:$3</definedName>
    <definedName name="_xlnm.Print_Area" localSheetId="0">足球场!$A$1:$G$118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<sst xmlns="http://schemas.openxmlformats.org/spreadsheetml/2006/main" count="347" uniqueCount="230">
  <si>
    <t>劳务清包单项人工费</t>
  </si>
  <si>
    <t>工程名称：茶城建设2023年皇茶大道附属设施新建项目</t>
  </si>
  <si>
    <t>序号</t>
  </si>
  <si>
    <t>名称</t>
  </si>
  <si>
    <t>单位</t>
  </si>
  <si>
    <t>暂估工程量</t>
  </si>
  <si>
    <t>单价（元，含税）
（保留整数）</t>
  </si>
  <si>
    <t>工作内容</t>
  </si>
  <si>
    <t>备注</t>
  </si>
  <si>
    <t>一</t>
  </si>
  <si>
    <t>劳务清包报价</t>
  </si>
  <si>
    <t>场地平整</t>
  </si>
  <si>
    <r>
      <rPr>
        <sz val="16"/>
        <color theme="1"/>
        <rFont val="宋体"/>
        <charset val="134"/>
      </rPr>
      <t>m</t>
    </r>
    <r>
      <rPr>
        <vertAlign val="superscript"/>
        <sz val="16"/>
        <color theme="1"/>
        <rFont val="宋体"/>
        <charset val="134"/>
      </rPr>
      <t>2</t>
    </r>
  </si>
  <si>
    <t>机械碾压、夯实、平整</t>
  </si>
  <si>
    <t>挖一般土方</t>
  </si>
  <si>
    <r>
      <rPr>
        <sz val="16"/>
        <color theme="1"/>
        <rFont val="宋体"/>
        <charset val="134"/>
        <scheme val="minor"/>
      </rPr>
      <t>m</t>
    </r>
    <r>
      <rPr>
        <vertAlign val="superscript"/>
        <sz val="16"/>
        <color theme="1"/>
        <rFont val="宋体"/>
        <charset val="134"/>
        <scheme val="minor"/>
      </rPr>
      <t>3</t>
    </r>
  </si>
  <si>
    <t>机械挖土方：包括挖土、挖死角、修理边坡、人工配合清底、积水抽排等全部内容</t>
  </si>
  <si>
    <t>挖一般石方</t>
  </si>
  <si>
    <t>机械挖石方：包括破碎、挖石、挖死角、修理边坡、人工配合清底、积水抽排等全部内容</t>
  </si>
  <si>
    <t>挖沟槽、基坑土方</t>
  </si>
  <si>
    <t>机械挖沟槽土方：包括挖土、挖死角、修理边坡、人工配合清底、积水抽排等全部内容</t>
  </si>
  <si>
    <t>挖沟槽、基坑石方</t>
  </si>
  <si>
    <t>机械挖沟槽石方：包括破碎、挖石、挖死角、修理边坡、人工配合清底、积水抽排等全部内容</t>
  </si>
  <si>
    <t>土石方回填</t>
  </si>
  <si>
    <t>包含土石方内转、回填、压实</t>
  </si>
  <si>
    <t>3:7灰土层</t>
  </si>
  <si>
    <t>灰土拌合、场内转运、回填压实</t>
  </si>
  <si>
    <t>余方弃置</t>
  </si>
  <si>
    <t>包含土石方上、下车，汽车运输，弃土倒场费等，运距综合考虑。</t>
  </si>
  <si>
    <t>零星砌筑（包括砖胎模、台阶等）</t>
  </si>
  <si>
    <t>1.砂浆制作、运输 2.砌砖 3.刮缝 4.砖砌筑 5.材料运输</t>
  </si>
  <si>
    <t>零星抹灰（包括砖胎模抹灰、防潮层等）</t>
  </si>
  <si>
    <t>1.基层清理 2.砂浆制作、运输 3.底层抹灰 4.抹面层</t>
  </si>
  <si>
    <t>人工检底</t>
  </si>
  <si>
    <t>1.排地表水 2.土方开挖 3.运输</t>
  </si>
  <si>
    <t>旋挖桩</t>
  </si>
  <si>
    <t>m</t>
  </si>
  <si>
    <t>1.钻孔、护筒安装2.清理桩孔3.钢筋笼安装4.混凝土制作、运输、灌注、振捣、养护.</t>
  </si>
  <si>
    <t>破桩头</t>
  </si>
  <si>
    <t>个</t>
  </si>
  <si>
    <t>人工破碎桩头混凝土、清理建渣</t>
  </si>
  <si>
    <t>正负零下基础钢筋制安</t>
  </si>
  <si>
    <t>t</t>
  </si>
  <si>
    <t>1.钢筋制作、运输 2.钢筋安装 3.焊接（绑扎）</t>
  </si>
  <si>
    <t>预埋铁件</t>
  </si>
  <si>
    <t>预埋件制作、安装</t>
  </si>
  <si>
    <t>正负零下基础砼浇筑</t>
  </si>
  <si>
    <t>1.正负零下结构混凝土混凝土制作、运输、浇筑、振捣、养护</t>
  </si>
  <si>
    <t>正负零下模板制安</t>
  </si>
  <si>
    <t>1.模板及支架（撑）制作、安装、拆除、堆放、运输及清理模内杂物、刷隔离剂等2.包含：除木方、模板、止水丝杆外的一切辅材。</t>
  </si>
  <si>
    <t>正负零上模板制安</t>
  </si>
  <si>
    <t>1.模板及支架（撑）制作、安装、拆除、堆放、运输及清理模内杂物、刷隔离剂等 2.包含：除木方、模板、止水丝杆外的一切辅材。</t>
  </si>
  <si>
    <t>正负零上楼层钢筋制安</t>
  </si>
  <si>
    <t>1.钢筋制作、运输 2.钢筋安装 
3.焊接（绑扎）</t>
  </si>
  <si>
    <t>正负零上楼层混凝土浇筑</t>
  </si>
  <si>
    <t>1.正负零上结构混凝土混凝土制作、运输、浇筑、振捣、养护</t>
  </si>
  <si>
    <t>砖砌体（包括二装砼浇筑）</t>
  </si>
  <si>
    <t>1.砂浆制作、运输 2.砌砖 3.刮缝 4.砖砌筑 5.材料运输.6二装砼浇筑单价同砌体单价</t>
  </si>
  <si>
    <t>脚手架搭设（标化）</t>
  </si>
  <si>
    <t>1．场内、场外材料搬运 2．搭、拆脚手架、斜道、上料平台。 3．安全网的铺设。 4.选择附墙点与主体连接。 5.测试电动装置、安全锁等。 6．拆除脚手架后材料的堆放。</t>
  </si>
  <si>
    <t>垫层砼浇筑（包括脚手架垫层）</t>
  </si>
  <si>
    <t>1.混凝土制作、运输、浇筑、振捣、养护。</t>
  </si>
  <si>
    <t>室内水泥砂浆地坪</t>
  </si>
  <si>
    <t>1.基层清理 2.抹找平层 3.抹面层 4.材料运输。</t>
  </si>
  <si>
    <t>细石砼地面（或保护层）</t>
  </si>
  <si>
    <t>1.基层处理 2.混凝土制作、运输、铺筑、养护。</t>
  </si>
  <si>
    <t>水泥砂浆保护层（找坡层）</t>
  </si>
  <si>
    <t>1.基层清理 2.砂浆制作、运输 3.底层抹灰 4.抹面层。</t>
  </si>
  <si>
    <t>内墙抹灰</t>
  </si>
  <si>
    <t>外墙抹灰</t>
  </si>
  <si>
    <t>外墙保温板</t>
  </si>
  <si>
    <t>1.基层处理 2.保温板粘贴</t>
  </si>
  <si>
    <t>墙面、天棚涂料</t>
  </si>
  <si>
    <t>1.基层处理 2.刷（喷）涂料两遍</t>
  </si>
  <si>
    <t>墙面、天棚刮腻子</t>
  </si>
  <si>
    <t>1.基层处理 2.满刮腻子两遍</t>
  </si>
  <si>
    <t>顶棚抹灰</t>
  </si>
  <si>
    <t>内墙面砖（墙砖）</t>
  </si>
  <si>
    <t>1.基层清理 2.砂浆制作、运输 3.粘结层铺贴 4.面层安装 5.嵌缝。</t>
  </si>
  <si>
    <t>成品隔断</t>
  </si>
  <si>
    <t>预埋件安装、隔断安装</t>
  </si>
  <si>
    <t>棕色铝方通安装</t>
  </si>
  <si>
    <t>铝方通切割、预埋、安装</t>
  </si>
  <si>
    <t>GRC装饰线条安装</t>
  </si>
  <si>
    <t>基层处理、GRC线条安装</t>
  </si>
  <si>
    <t>窗防护栏杆、坡道栏杆</t>
  </si>
  <si>
    <t>预埋件安装、护栏打磨、切割、安装</t>
  </si>
  <si>
    <t>屋面及顶板（含找平层、找坡层、刚性层、保护层）</t>
  </si>
  <si>
    <t>1.水泥砂浆找平层，保护层，透气管安装，找坡层及刚性层（屋面保温板铺设）</t>
  </si>
  <si>
    <t>室内防水保护层、找平层</t>
  </si>
  <si>
    <t>1.基层清理 2.抹找平层 3.抹面层 4.材料运输</t>
  </si>
  <si>
    <t>屋面及天沟隔离层</t>
  </si>
  <si>
    <t>1.基层处理 2.刷底油 3.铺油土工布</t>
  </si>
  <si>
    <t>屋面分割缝</t>
  </si>
  <si>
    <t>1.嵌缝木条2.嵌缝建筑油膏</t>
  </si>
  <si>
    <t>屋面变形缝</t>
  </si>
  <si>
    <t>抹灰钢丝网、玻纤网</t>
  </si>
  <si>
    <t>1.铺贴钢丝网、铆固等全部操作过程。</t>
  </si>
  <si>
    <t>铝合金方板天棚</t>
  </si>
  <si>
    <t>1.基层清理、吊杆安装 2.龙骨安装 3.基层板铺贴 4.面层铺贴 5.嵌缝 6.刷防护材料7.材料另计 8.材料二次转运</t>
  </si>
  <si>
    <t>防滑地砖300*300</t>
  </si>
  <si>
    <t>1.基层清理 2.砂浆制作、运输 3.粘结层铺贴 4.面层安装 5.嵌缝</t>
  </si>
  <si>
    <t>仿石地砖</t>
  </si>
  <si>
    <t xml:space="preserve">地砖踢脚线 </t>
  </si>
  <si>
    <t>1.踢脚线高度 :100mm2.界面剂一道，9厚1:2水泥砂浆（内掺建筑胶）3.5-10厚地砖踢脚</t>
  </si>
  <si>
    <t>水泥砂浆踢脚线</t>
  </si>
  <si>
    <t>1.做法：05j909图集TJ4 踢2D</t>
  </si>
  <si>
    <t>银镜安装</t>
  </si>
  <si>
    <t>套</t>
  </si>
  <si>
    <t>基层处理、银镜安装</t>
  </si>
  <si>
    <t>固定不锈钢把手</t>
  </si>
  <si>
    <t>把手制作、安装</t>
  </si>
  <si>
    <t>洗漱台安装</t>
  </si>
  <si>
    <t>洗漱台安装、附件安装、打胶</t>
  </si>
  <si>
    <t>蹲便器安装</t>
  </si>
  <si>
    <t>蹲便器安装、附件安装、打胶</t>
  </si>
  <si>
    <t>座便器安装</t>
  </si>
  <si>
    <t>座便器安装、附件安装、打胶</t>
  </si>
  <si>
    <t>小便器安装</t>
  </si>
  <si>
    <t>小镖旗安装、附件安装、打胶</t>
  </si>
  <si>
    <t>室内水电安装</t>
  </si>
  <si>
    <t>强电、给排水、现场临水临电按省标施工(电表水表后开始施工)，弱电管线预埋。</t>
  </si>
  <si>
    <t>排水沟（综合）</t>
  </si>
  <si>
    <t>模板、抹灰、沟底、砖砌体等</t>
  </si>
  <si>
    <t>雨水箅子（沟盖板等）</t>
  </si>
  <si>
    <t>1.安装截水沟铸铁箅子</t>
  </si>
  <si>
    <t>植钢筋、螺杆 直径(mm) φ6.5-φ8</t>
  </si>
  <si>
    <t>根</t>
  </si>
  <si>
    <t>定位、钻孔、清孔、钢筋螺杆除锈、打磨、配胶灌注、钢筋及螺杆埋植、保护、清理工作面等。</t>
  </si>
  <si>
    <t>植钢筋、螺杆 直径(mm) 10</t>
  </si>
  <si>
    <t>植钢筋、螺杆 直径(mm) 12-14</t>
  </si>
  <si>
    <t>机械连接φ20-φ32</t>
  </si>
  <si>
    <t>1.钢筋套丝2.套筒连接</t>
  </si>
  <si>
    <t>散水</t>
  </si>
  <si>
    <t>1.地基夯实 2.铺设垫层 
3.模板及支撑制作、安装、拆除、堆放、运输及清理模内杂物、刷隔离剂等 4.混凝土制作、运输、浇筑、振捣、养护 5.变形缝填塞</t>
  </si>
  <si>
    <t>坡道</t>
  </si>
  <si>
    <t>1.地基夯实 2.铺设垫层 
3.模板及支撑制作、安装、拆除、堆放、运输及清理模内杂物、刷隔离剂等 4.混凝土制作、运输、浇筑、振捣、养护 
5.变形缝填塞</t>
  </si>
  <si>
    <t>室外台阶</t>
  </si>
  <si>
    <t xml:space="preserve">1.地基夯实 2.铺设垫层 
3.模板及支撑制作、安装、拆除、堆放、运输及清理模内杂物、刷隔离剂等 4.混凝土制作、运输、浇筑、振捣、养护 </t>
  </si>
  <si>
    <t>台阶贴花岗石</t>
  </si>
  <si>
    <t>楼梯、台阶贴砖</t>
  </si>
  <si>
    <t>花池贴砖</t>
  </si>
  <si>
    <t>花岗石道牙</t>
  </si>
  <si>
    <t>1.基层清理 2.砂浆制作、运输 3.粘结层铺贴 4.道牙安装</t>
  </si>
  <si>
    <t>总平路平石、路缘石</t>
  </si>
  <si>
    <t>1.开槽 ；2.基础、垫层铺筑 ；3.侧（平、缘）石安砌</t>
  </si>
  <si>
    <t>总平石材铺装（花岗石）</t>
  </si>
  <si>
    <t>1.基层清理 ；2.抹找平层 ；3.面层铺设、磨边 ；4.嵌缝 ；5.刷防护材料 ；6.酸洗、打蜡 ；7.材料运输</t>
  </si>
  <si>
    <t>混凝土垫层、地坪浇筑</t>
  </si>
  <si>
    <t>人工、机械配合浇筑、振捣、收面、养护等，不含混凝土材料</t>
  </si>
  <si>
    <t>级配碎石垫层</t>
  </si>
  <si>
    <t>人工、机械配合摊铺、压实、成型，不含碎石材料</t>
  </si>
  <si>
    <t xml:space="preserve">砂砾石垫层 </t>
  </si>
  <si>
    <t>人工、机械配合摊铺、压实、成型，不含砂砾石材料</t>
  </si>
  <si>
    <t>绿色混凝土植草砖粘贴</t>
  </si>
  <si>
    <t>砂浆制作、材料转运、植草砖粘贴</t>
  </si>
  <si>
    <t>浆砌毛石挡土墙</t>
  </si>
  <si>
    <t>m3</t>
  </si>
  <si>
    <t>砂浆制作、材料转运、人工砌筑、勾缝</t>
  </si>
  <si>
    <t>C25透水混凝土120厚</t>
  </si>
  <si>
    <t>现场拌和、浇筑、切缝、养护</t>
  </si>
  <si>
    <t>足球场围网</t>
  </si>
  <si>
    <t>预埋件安装、围网安装</t>
  </si>
  <si>
    <t>足球门</t>
  </si>
  <si>
    <t>预埋件安装、球门安装</t>
  </si>
  <si>
    <t>总平雨水井、污水井（砖砌井、砼井）</t>
  </si>
  <si>
    <t>座</t>
  </si>
  <si>
    <t xml:space="preserve">1.地基夯实 2.铺设垫层 
3.模板及支撑制作、安装、拆除、堆放、运输及清理模内杂物、刷隔离剂等 4.混凝土制作、运输、浇筑、振捣、养护 5.砖砌体砌筑、抹灰。
</t>
  </si>
  <si>
    <t>总平雨水井、污水井（成品井）</t>
  </si>
  <si>
    <t>1.垫层、基础材质及厚度：综合考虑；2.检查井材质、规格：一次性注塑成型加筋塑料检查井（材质HDPE),防护型安装,详08SS523，符合《建筑小区排水用塑料检查井》CJ/T233-2006标准要求；3.井筒、井盖、井圈材质及规格：井盖，井圈综合考虑；4.井筒防坠网，做法详设计图纸；5.其他：满足设计及规范要求</t>
  </si>
  <si>
    <t>总平排水管道安装（聚乙烯PE双壁波纹管 DN400）</t>
  </si>
  <si>
    <t>管道调运、铺设、接口处理</t>
  </si>
  <si>
    <t>总平排水管道安装（聚乙烯PE双壁波纹管 DN300）</t>
  </si>
  <si>
    <t>总平排水管道安装（聚乙烯PE双壁波纹管 DN200）</t>
  </si>
  <si>
    <t>总平穿孔排水盲管 φ150PVC</t>
  </si>
  <si>
    <t>总平给水管道安装（钢丝网骨架塑料（聚乙烯）复合管 DN100）</t>
  </si>
  <si>
    <t xml:space="preserve">1.管道安装 ；2.管件安装 ；3.塑料卡固定 ；4. 压力试验 ；5. 吹扫、冲洗 </t>
  </si>
  <si>
    <t>总平给水管道安装（钢丝网骨架塑料（聚乙烯）复合管 DN50）</t>
  </si>
  <si>
    <t>中粗砂包管</t>
  </si>
  <si>
    <t>场内转运、回填、夯实，不含中粗砂</t>
  </si>
  <si>
    <t>混凝土基础、包管</t>
  </si>
  <si>
    <t>含支模、浇筑混凝土，不含混凝土</t>
  </si>
  <si>
    <t>总平强弱电线管（镀锌钢管）</t>
  </si>
  <si>
    <t>1.预留沟槽 ；2.钢索架设（拉紧装置安装） ；3.电线管路敷设 ；4.接地</t>
  </si>
  <si>
    <t>总平强弱电线管（PVC管）</t>
  </si>
  <si>
    <t>总平电缆敷设</t>
  </si>
  <si>
    <t>电缆穿管敷设、接头、线卡等。</t>
  </si>
  <si>
    <t>总平强弱电线穿管</t>
  </si>
  <si>
    <t>穿线、接线、调试</t>
  </si>
  <si>
    <t>总平三通强弱电手孔井</t>
  </si>
  <si>
    <t>含垫层、基础、砌筑、抹灰、井盖安装等；不含混凝土、砂浆、砖、井盖等材料</t>
  </si>
  <si>
    <t>总平四通强弱电手孔井</t>
  </si>
  <si>
    <t>总平高杆灯 立柱高14m</t>
  </si>
  <si>
    <t>挖基础、基础浇筑、预埋件安装、路灯吊装、安装、调试</t>
  </si>
  <si>
    <t>总平高杆灯 立柱高6m</t>
  </si>
  <si>
    <t>总平监控 立柱高3.5m</t>
  </si>
  <si>
    <t>挖基础、基础浇筑、预埋件安装、立杆吊装、监控安装条石</t>
  </si>
  <si>
    <t>绿化用地整理</t>
  </si>
  <si>
    <t>人工松土、平整</t>
  </si>
  <si>
    <t>种植土回填</t>
  </si>
  <si>
    <t>人工回填、平整、造型</t>
  </si>
  <si>
    <t>乔木栽植</t>
  </si>
  <si>
    <t>株</t>
  </si>
  <si>
    <t>乔木吊移、栽种、支撑、成活、养护</t>
  </si>
  <si>
    <t>灌木、球类植物栽植</t>
  </si>
  <si>
    <t>植物栽种、成活、养护</t>
  </si>
  <si>
    <t>地被植物栽植</t>
  </si>
  <si>
    <t>草皮栽植</t>
  </si>
  <si>
    <t>吊车（25T)</t>
  </si>
  <si>
    <t>台班</t>
  </si>
  <si>
    <t>塔机、施工电梯机</t>
  </si>
  <si>
    <t>塔机安拆、检测、租金、操作人员工资等，按建筑面积包干。</t>
  </si>
  <si>
    <t>木方、模板、钢矩管等周转材料费</t>
  </si>
  <si>
    <t>1.木方、模板、钢矩管。2.木工配套的小型机具3.按建筑面积包干使用。</t>
  </si>
  <si>
    <t>钢管、扣件、工字钢、外架防护网、硬防护钢网片、架板、等防护材料。</t>
  </si>
  <si>
    <t>1.钢管、扣件、工字钢的租金、运费、损耗等.2.外架防护网包括（平网、立网）、四口五临边的防护材料.3.按建筑面积包干4.按标化工地标准</t>
  </si>
  <si>
    <t>安全文明辅助人工费</t>
  </si>
  <si>
    <t>元</t>
  </si>
  <si>
    <t>施工范围内所有垃圾清理、材料堆码、材料转运、公共卫生清扫、宣传条幅的悬挂、维护、拆除。每道工序完成后的清理工作。现场需重复使用利用的材料按要求堆码。所有安全通道、临时楼梯、爬梯的搭设、拆除。以竣工结算总金额为计算基数</t>
  </si>
  <si>
    <t>清单项目以外零星用工(技工)</t>
  </si>
  <si>
    <t>工日</t>
  </si>
  <si>
    <t>清单项目以外的用工</t>
  </si>
  <si>
    <t>清单项目以外零星用工(普工)</t>
  </si>
  <si>
    <t>活动板房搭设</t>
  </si>
  <si>
    <t>项目部、钢筋房、木工房等</t>
  </si>
  <si>
    <t>管理费</t>
  </si>
  <si>
    <t>施工期间现场管理人员工资费用，以竣工结算总金额为计算基数</t>
  </si>
  <si>
    <t>资料费</t>
  </si>
  <si>
    <t>总额</t>
  </si>
  <si>
    <t>施工过程资料、资料归档、备案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</si>
</sst>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indexed="0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vertAlign val="superscript"/>
      <sz val="16"/>
      <color theme="1"/>
      <name val="宋体"/>
      <charset val="134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wrapText="1"/>
    </xf>
    <xf numFmtId="176" fontId="10" fillId="0" borderId="0" xfId="0" applyNumberFormat="1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79646"/>
      <color rgb="0000B050"/>
      <color rgb="00000000"/>
      <color rgb="00FFC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L123"/>
  <sheetViews>
    <sheetView tabSelected="1" view="pageBreakPreview" zoomScale="90" zoomScaleNormal="100" workbookViewId="0">
      <selection activeCell="F4" sqref="F4"/>
    </sheetView>
  </sheetViews>
  <sheetFormatPr defaultColWidth="9" defaultRowHeight="21" customHeight="1"/>
  <cols>
    <col min="1" max="1" width="9.48333333333333" style="5" customWidth="1"/>
    <col min="2" max="2" width="37.1666666666667" style="6" customWidth="1"/>
    <col min="3" max="4" width="20.825" style="5" customWidth="1"/>
    <col min="5" max="5" width="28.0916666666667" style="7" customWidth="1"/>
    <col min="6" max="6" width="38.975" style="8" customWidth="1"/>
    <col min="7" max="7" width="22.9333333333333" style="9" customWidth="1"/>
    <col min="8" max="8" width="10.5" style="5" hidden="1" customWidth="1"/>
    <col min="9" max="9" width="11.5" style="5" hidden="1" customWidth="1"/>
    <col min="10" max="10" width="9.38333333333333" style="5" hidden="1" customWidth="1"/>
    <col min="11" max="11" width="12.6333333333333" style="5" hidden="1" customWidth="1"/>
    <col min="12" max="12" width="9" style="5" hidden="1" customWidth="1"/>
    <col min="13" max="13" width="10.3833333333333" style="5" hidden="1" customWidth="1"/>
    <col min="14" max="16" width="12.6333333333333" style="5" hidden="1" customWidth="1"/>
    <col min="17" max="20" width="9" style="5" hidden="1" customWidth="1"/>
    <col min="21" max="21" width="0.25" style="5" customWidth="1"/>
    <col min="22" max="220" width="9" style="5"/>
    <col min="221" max="16384" width="9" style="10"/>
  </cols>
  <sheetData>
    <row r="1" s="1" customFormat="1" ht="30" customHeight="1" spans="1:220">
      <c r="A1" s="11" t="s">
        <v>0</v>
      </c>
      <c r="B1" s="11"/>
      <c r="C1" s="11"/>
      <c r="D1" s="11"/>
      <c r="E1" s="12"/>
      <c r="F1" s="11"/>
      <c r="G1" s="13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</row>
    <row r="2" s="1" customFormat="1" ht="30" customHeight="1" spans="1:220">
      <c r="A2" s="14" t="s">
        <v>1</v>
      </c>
      <c r="B2" s="14"/>
      <c r="C2" s="14"/>
      <c r="D2" s="14"/>
      <c r="E2" s="15"/>
      <c r="F2" s="14"/>
      <c r="G2" s="1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</row>
    <row r="3" s="1" customFormat="1" ht="70" customHeight="1" spans="1:220">
      <c r="A3" s="17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18" t="s">
        <v>7</v>
      </c>
      <c r="G3" s="19" t="s">
        <v>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</row>
    <row r="4" s="1" customFormat="1" ht="68" customHeight="1" spans="1:220">
      <c r="A4" s="21" t="s">
        <v>9</v>
      </c>
      <c r="B4" s="22" t="s">
        <v>10</v>
      </c>
      <c r="C4" s="21"/>
      <c r="D4" s="23"/>
      <c r="E4" s="24"/>
      <c r="F4" s="23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</row>
    <row r="5" s="1" customFormat="1" ht="68" customHeight="1" spans="1:220">
      <c r="A5" s="21">
        <v>1</v>
      </c>
      <c r="B5" s="27" t="s">
        <v>11</v>
      </c>
      <c r="C5" s="28" t="s">
        <v>12</v>
      </c>
      <c r="D5" s="29">
        <v>1</v>
      </c>
      <c r="E5" s="30">
        <v>2</v>
      </c>
      <c r="F5" s="31" t="s">
        <v>13</v>
      </c>
      <c r="G5" s="32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</row>
    <row r="6" s="1" customFormat="1" ht="68" customHeight="1" spans="1:220">
      <c r="A6" s="21">
        <v>2</v>
      </c>
      <c r="B6" s="27" t="s">
        <v>14</v>
      </c>
      <c r="C6" s="33" t="s">
        <v>15</v>
      </c>
      <c r="D6" s="29">
        <v>1</v>
      </c>
      <c r="E6" s="30">
        <v>8</v>
      </c>
      <c r="F6" s="31" t="s">
        <v>16</v>
      </c>
      <c r="G6" s="32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</row>
    <row r="7" s="1" customFormat="1" ht="68" customHeight="1" spans="1:220">
      <c r="A7" s="21">
        <v>3</v>
      </c>
      <c r="B7" s="27" t="s">
        <v>17</v>
      </c>
      <c r="C7" s="33" t="s">
        <v>15</v>
      </c>
      <c r="D7" s="29">
        <v>1</v>
      </c>
      <c r="E7" s="30">
        <v>16</v>
      </c>
      <c r="F7" s="31" t="s">
        <v>18</v>
      </c>
      <c r="G7" s="3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</row>
    <row r="8" s="1" customFormat="1" ht="68" customHeight="1" spans="1:220">
      <c r="A8" s="21">
        <v>4</v>
      </c>
      <c r="B8" s="27" t="s">
        <v>19</v>
      </c>
      <c r="C8" s="33" t="s">
        <v>15</v>
      </c>
      <c r="D8" s="29">
        <v>1</v>
      </c>
      <c r="E8" s="30">
        <v>13</v>
      </c>
      <c r="F8" s="31" t="s">
        <v>20</v>
      </c>
      <c r="G8" s="3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</row>
    <row r="9" s="1" customFormat="1" ht="60.75" spans="1:220">
      <c r="A9" s="21">
        <v>5</v>
      </c>
      <c r="B9" s="27" t="s">
        <v>21</v>
      </c>
      <c r="C9" s="33" t="s">
        <v>15</v>
      </c>
      <c r="D9" s="29">
        <v>1</v>
      </c>
      <c r="E9" s="30">
        <v>26</v>
      </c>
      <c r="F9" s="31" t="s">
        <v>22</v>
      </c>
      <c r="G9" s="32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</row>
    <row r="10" s="1" customFormat="1" ht="68" customHeight="1" spans="1:220">
      <c r="A10" s="21">
        <v>6</v>
      </c>
      <c r="B10" s="27" t="s">
        <v>23</v>
      </c>
      <c r="C10" s="33" t="s">
        <v>15</v>
      </c>
      <c r="D10" s="29">
        <v>1</v>
      </c>
      <c r="E10" s="30">
        <v>7</v>
      </c>
      <c r="F10" s="31" t="s">
        <v>24</v>
      </c>
      <c r="G10" s="32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</row>
    <row r="11" s="1" customFormat="1" ht="68" customHeight="1" spans="1:220">
      <c r="A11" s="21">
        <v>7</v>
      </c>
      <c r="B11" s="27" t="s">
        <v>25</v>
      </c>
      <c r="C11" s="33" t="s">
        <v>15</v>
      </c>
      <c r="D11" s="29">
        <v>1</v>
      </c>
      <c r="E11" s="30">
        <v>36</v>
      </c>
      <c r="F11" s="31" t="s">
        <v>26</v>
      </c>
      <c r="G11" s="32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</row>
    <row r="12" s="1" customFormat="1" ht="68" customHeight="1" spans="1:220">
      <c r="A12" s="21">
        <v>8</v>
      </c>
      <c r="B12" s="27" t="s">
        <v>27</v>
      </c>
      <c r="C12" s="33" t="s">
        <v>15</v>
      </c>
      <c r="D12" s="29">
        <v>1</v>
      </c>
      <c r="E12" s="30">
        <v>31</v>
      </c>
      <c r="F12" s="31" t="s">
        <v>28</v>
      </c>
      <c r="G12" s="32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</row>
    <row r="13" s="1" customFormat="1" ht="68" customHeight="1" spans="1:220">
      <c r="A13" s="21">
        <v>9</v>
      </c>
      <c r="B13" s="34" t="s">
        <v>29</v>
      </c>
      <c r="C13" s="33" t="s">
        <v>15</v>
      </c>
      <c r="D13" s="29">
        <v>1</v>
      </c>
      <c r="E13" s="30">
        <v>351</v>
      </c>
      <c r="F13" s="35" t="s">
        <v>30</v>
      </c>
      <c r="G13" s="19"/>
      <c r="H13" s="26">
        <f>4261+180-3577</f>
        <v>864</v>
      </c>
      <c r="I13" s="26">
        <v>24004.52</v>
      </c>
      <c r="J13" s="26">
        <v>58905.65</v>
      </c>
      <c r="K13" s="26">
        <f>H13/I13*J13</f>
        <v>2120.20409489546</v>
      </c>
      <c r="L13" s="26"/>
      <c r="M13" s="26"/>
      <c r="N13" s="26"/>
      <c r="O13" s="26"/>
      <c r="P13" s="26"/>
      <c r="Q13" s="26"/>
      <c r="R13" s="26"/>
      <c r="S13" s="26"/>
      <c r="T13" s="2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</row>
    <row r="14" s="1" customFormat="1" ht="68" customHeight="1" spans="1:220">
      <c r="A14" s="21">
        <v>10</v>
      </c>
      <c r="B14" s="34" t="s">
        <v>31</v>
      </c>
      <c r="C14" s="36" t="s">
        <v>12</v>
      </c>
      <c r="D14" s="29">
        <v>1</v>
      </c>
      <c r="E14" s="30">
        <v>19</v>
      </c>
      <c r="F14" s="35" t="s">
        <v>32</v>
      </c>
      <c r="G14" s="19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</row>
    <row r="15" s="1" customFormat="1" ht="68" customHeight="1" spans="1:220">
      <c r="A15" s="21">
        <v>11</v>
      </c>
      <c r="B15" s="37" t="s">
        <v>33</v>
      </c>
      <c r="C15" s="28" t="s">
        <v>12</v>
      </c>
      <c r="D15" s="29">
        <v>1</v>
      </c>
      <c r="E15" s="30">
        <v>11</v>
      </c>
      <c r="F15" s="35" t="s">
        <v>34</v>
      </c>
      <c r="G15" s="38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</row>
    <row r="16" s="1" customFormat="1" ht="68" customHeight="1" spans="1:220">
      <c r="A16" s="21">
        <v>12</v>
      </c>
      <c r="B16" s="37" t="s">
        <v>35</v>
      </c>
      <c r="C16" s="39" t="s">
        <v>36</v>
      </c>
      <c r="D16" s="29">
        <v>1</v>
      </c>
      <c r="E16" s="30">
        <v>437</v>
      </c>
      <c r="F16" s="35" t="s">
        <v>37</v>
      </c>
      <c r="G16" s="3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</row>
    <row r="17" s="1" customFormat="1" ht="68" customHeight="1" spans="1:220">
      <c r="A17" s="21">
        <v>13</v>
      </c>
      <c r="B17" s="37" t="s">
        <v>38</v>
      </c>
      <c r="C17" s="39" t="s">
        <v>39</v>
      </c>
      <c r="D17" s="29">
        <v>1</v>
      </c>
      <c r="E17" s="30">
        <v>602</v>
      </c>
      <c r="F17" s="35" t="s">
        <v>40</v>
      </c>
      <c r="G17" s="38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</row>
    <row r="18" s="1" customFormat="1" ht="68" customHeight="1" spans="1:220">
      <c r="A18" s="21">
        <v>14</v>
      </c>
      <c r="B18" s="34" t="s">
        <v>41</v>
      </c>
      <c r="C18" s="38" t="s">
        <v>42</v>
      </c>
      <c r="D18" s="29">
        <v>1</v>
      </c>
      <c r="E18" s="30">
        <v>1413</v>
      </c>
      <c r="F18" s="35" t="s">
        <v>43</v>
      </c>
      <c r="G18" s="19"/>
      <c r="H18" s="26">
        <f>(187+373.156)*2+112.629+24.395+32.64+29.52</f>
        <v>1319.496</v>
      </c>
      <c r="I18" s="26">
        <f>H18*1.06</f>
        <v>1398.66576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</row>
    <row r="19" s="1" customFormat="1" ht="68" customHeight="1" spans="1:220">
      <c r="A19" s="21">
        <v>15</v>
      </c>
      <c r="B19" s="34" t="s">
        <v>44</v>
      </c>
      <c r="C19" s="38" t="s">
        <v>42</v>
      </c>
      <c r="D19" s="29">
        <v>1</v>
      </c>
      <c r="E19" s="30">
        <v>2683</v>
      </c>
      <c r="F19" s="35" t="s">
        <v>45</v>
      </c>
      <c r="G19" s="38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</row>
    <row r="20" s="1" customFormat="1" ht="68" customHeight="1" spans="1:220">
      <c r="A20" s="21">
        <v>16</v>
      </c>
      <c r="B20" s="34" t="s">
        <v>46</v>
      </c>
      <c r="C20" s="33" t="s">
        <v>15</v>
      </c>
      <c r="D20" s="29">
        <v>1</v>
      </c>
      <c r="E20" s="30">
        <v>57</v>
      </c>
      <c r="F20" s="35" t="s">
        <v>47</v>
      </c>
      <c r="G20" s="19"/>
      <c r="H20" s="26">
        <f>7044.4*2+1587.27+370.29+376.52+560.03</f>
        <v>16982.91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</row>
    <row r="21" s="1" customFormat="1" ht="101.25" spans="1:220">
      <c r="A21" s="21">
        <v>17</v>
      </c>
      <c r="B21" s="34" t="s">
        <v>48</v>
      </c>
      <c r="C21" s="28" t="s">
        <v>12</v>
      </c>
      <c r="D21" s="29">
        <v>1</v>
      </c>
      <c r="E21" s="30">
        <v>56</v>
      </c>
      <c r="F21" s="35" t="s">
        <v>49</v>
      </c>
      <c r="G21" s="38"/>
      <c r="H21" s="26">
        <v>8457.31</v>
      </c>
      <c r="I21" s="26">
        <v>2551.89</v>
      </c>
      <c r="J21" s="26">
        <v>823.85</v>
      </c>
      <c r="K21" s="26">
        <v>688.38</v>
      </c>
      <c r="L21" s="26">
        <v>711.8</v>
      </c>
      <c r="M21" s="26">
        <f>H21*2+I21+J21+K21+L21</f>
        <v>21690.54</v>
      </c>
      <c r="N21" s="26">
        <f>M21/D112</f>
        <v>21690.54</v>
      </c>
      <c r="O21" s="26"/>
      <c r="P21" s="26"/>
      <c r="Q21" s="26"/>
      <c r="R21" s="26"/>
      <c r="S21" s="26"/>
      <c r="T21" s="26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</row>
    <row r="22" s="1" customFormat="1" ht="101.25" spans="1:220">
      <c r="A22" s="21">
        <v>18</v>
      </c>
      <c r="B22" s="34" t="s">
        <v>50</v>
      </c>
      <c r="C22" s="36" t="s">
        <v>12</v>
      </c>
      <c r="D22" s="29">
        <v>1</v>
      </c>
      <c r="E22" s="30">
        <v>54</v>
      </c>
      <c r="F22" s="35" t="s">
        <v>51</v>
      </c>
      <c r="G22" s="38"/>
      <c r="H22" s="26">
        <f>52013.31+6215.3</f>
        <v>58228.61</v>
      </c>
      <c r="I22" s="26">
        <f>16714.08+2269.87</f>
        <v>18983.95</v>
      </c>
      <c r="J22" s="26">
        <v>1874.81</v>
      </c>
      <c r="K22" s="26">
        <v>2213.42</v>
      </c>
      <c r="L22" s="26">
        <v>2289.68</v>
      </c>
      <c r="M22" s="26">
        <f>H22*2+I22+J22+K22+L22</f>
        <v>141819.08</v>
      </c>
      <c r="N22" s="26">
        <f>M22/D59</f>
        <v>141819.08</v>
      </c>
      <c r="O22" s="26"/>
      <c r="P22" s="26"/>
      <c r="Q22" s="26"/>
      <c r="R22" s="26"/>
      <c r="S22" s="26"/>
      <c r="T22" s="26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</row>
    <row r="23" s="2" customFormat="1" ht="68" customHeight="1" spans="1:7">
      <c r="A23" s="21">
        <v>19</v>
      </c>
      <c r="B23" s="34" t="s">
        <v>52</v>
      </c>
      <c r="C23" s="36" t="s">
        <v>12</v>
      </c>
      <c r="D23" s="29">
        <v>1</v>
      </c>
      <c r="E23" s="30">
        <v>71</v>
      </c>
      <c r="F23" s="35" t="s">
        <v>53</v>
      </c>
      <c r="G23" s="38"/>
    </row>
    <row r="24" s="3" customFormat="1" ht="68" customHeight="1" spans="1:7">
      <c r="A24" s="21">
        <v>20</v>
      </c>
      <c r="B24" s="34" t="s">
        <v>54</v>
      </c>
      <c r="C24" s="36" t="s">
        <v>12</v>
      </c>
      <c r="D24" s="29">
        <v>1</v>
      </c>
      <c r="E24" s="30">
        <v>25</v>
      </c>
      <c r="F24" s="35" t="s">
        <v>55</v>
      </c>
      <c r="G24" s="38"/>
    </row>
    <row r="25" s="1" customFormat="1" ht="68" customHeight="1" spans="1:220">
      <c r="A25" s="21">
        <v>21</v>
      </c>
      <c r="B25" s="34" t="s">
        <v>56</v>
      </c>
      <c r="C25" s="33" t="s">
        <v>15</v>
      </c>
      <c r="D25" s="29">
        <v>1</v>
      </c>
      <c r="E25" s="30">
        <v>347</v>
      </c>
      <c r="F25" s="35" t="s">
        <v>57</v>
      </c>
      <c r="G25" s="1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</row>
    <row r="26" s="1" customFormat="1" ht="121.5" spans="1:220">
      <c r="A26" s="21">
        <v>22</v>
      </c>
      <c r="B26" s="34" t="s">
        <v>58</v>
      </c>
      <c r="C26" s="36" t="s">
        <v>12</v>
      </c>
      <c r="D26" s="29">
        <v>1</v>
      </c>
      <c r="E26" s="30">
        <v>35</v>
      </c>
      <c r="F26" s="35" t="s">
        <v>59</v>
      </c>
      <c r="G26" s="3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</row>
    <row r="27" s="1" customFormat="1" ht="68" customHeight="1" spans="1:220">
      <c r="A27" s="21">
        <v>23</v>
      </c>
      <c r="B27" s="34" t="s">
        <v>60</v>
      </c>
      <c r="C27" s="36" t="s">
        <v>12</v>
      </c>
      <c r="D27" s="29">
        <v>1</v>
      </c>
      <c r="E27" s="30">
        <v>14</v>
      </c>
      <c r="F27" s="35" t="s">
        <v>61</v>
      </c>
      <c r="G27" s="38"/>
      <c r="H27" s="26">
        <f>D24*0.05</f>
        <v>0.05</v>
      </c>
      <c r="I27" s="26"/>
      <c r="J27" s="26"/>
      <c r="K27" s="26"/>
      <c r="L27" s="26"/>
      <c r="M27" s="26"/>
      <c r="N27" s="26"/>
      <c r="O27" s="26"/>
      <c r="P27" s="26">
        <f>99.6+29.6</f>
        <v>129.2</v>
      </c>
      <c r="Q27" s="26">
        <f>P27*2*2</f>
        <v>516.8</v>
      </c>
      <c r="R27" s="26"/>
      <c r="S27" s="26"/>
      <c r="T27" s="26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</row>
    <row r="28" s="1" customFormat="1" ht="65" customHeight="1" spans="1:220">
      <c r="A28" s="21">
        <v>24</v>
      </c>
      <c r="B28" s="34" t="s">
        <v>62</v>
      </c>
      <c r="C28" s="36" t="s">
        <v>12</v>
      </c>
      <c r="D28" s="29">
        <v>1</v>
      </c>
      <c r="E28" s="30">
        <v>16</v>
      </c>
      <c r="F28" s="35" t="s">
        <v>63</v>
      </c>
      <c r="G28" s="38"/>
      <c r="H28" s="26"/>
      <c r="I28" s="26"/>
      <c r="J28" s="26"/>
      <c r="K28" s="26"/>
      <c r="L28" s="26"/>
      <c r="M28" s="26"/>
      <c r="N28" s="26"/>
      <c r="O28" s="26">
        <f>1.3+2.9+5.2+3.4</f>
        <v>12.8</v>
      </c>
      <c r="P28" s="26">
        <f>O28*8</f>
        <v>102.4</v>
      </c>
      <c r="Q28" s="26"/>
      <c r="R28" s="26"/>
      <c r="S28" s="26"/>
      <c r="T28" s="26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</row>
    <row r="29" s="1" customFormat="1" ht="65" customHeight="1" spans="1:220">
      <c r="A29" s="21">
        <v>25</v>
      </c>
      <c r="B29" s="34" t="s">
        <v>64</v>
      </c>
      <c r="C29" s="36" t="s">
        <v>12</v>
      </c>
      <c r="D29" s="29">
        <v>1</v>
      </c>
      <c r="E29" s="30">
        <v>17</v>
      </c>
      <c r="F29" s="35" t="s">
        <v>65</v>
      </c>
      <c r="G29" s="38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</row>
    <row r="30" s="1" customFormat="1" ht="65" customHeight="1" spans="1:220">
      <c r="A30" s="21">
        <v>26</v>
      </c>
      <c r="B30" s="34" t="s">
        <v>66</v>
      </c>
      <c r="C30" s="36" t="s">
        <v>12</v>
      </c>
      <c r="D30" s="29">
        <v>1</v>
      </c>
      <c r="E30" s="30">
        <v>12</v>
      </c>
      <c r="F30" s="35" t="s">
        <v>67</v>
      </c>
      <c r="G30" s="38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</row>
    <row r="31" s="1" customFormat="1" ht="65" customHeight="1" spans="1:220">
      <c r="A31" s="21">
        <v>27</v>
      </c>
      <c r="B31" s="34" t="s">
        <v>68</v>
      </c>
      <c r="C31" s="36" t="s">
        <v>12</v>
      </c>
      <c r="D31" s="29">
        <v>1</v>
      </c>
      <c r="E31" s="30">
        <v>18</v>
      </c>
      <c r="F31" s="35" t="s">
        <v>67</v>
      </c>
      <c r="G31" s="38"/>
      <c r="H31" s="26"/>
      <c r="I31" s="26"/>
      <c r="J31" s="26"/>
      <c r="K31" s="26"/>
      <c r="L31" s="26"/>
      <c r="M31" s="26"/>
      <c r="N31" s="26"/>
      <c r="O31" s="26">
        <f>276*1.5*4.5</f>
        <v>1863</v>
      </c>
      <c r="P31" s="26">
        <f>259*2*5.3</f>
        <v>2745.4</v>
      </c>
      <c r="Q31" s="26">
        <f>259*2*4.4*5</f>
        <v>11396</v>
      </c>
      <c r="R31" s="26">
        <f>259*2*6.2</f>
        <v>3211.6</v>
      </c>
      <c r="S31" s="26">
        <f>150*2*4.6</f>
        <v>1380</v>
      </c>
      <c r="T31" s="26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</row>
    <row r="32" s="1" customFormat="1" ht="65" customHeight="1" spans="1:220">
      <c r="A32" s="21">
        <v>28</v>
      </c>
      <c r="B32" s="34" t="s">
        <v>69</v>
      </c>
      <c r="C32" s="36" t="s">
        <v>12</v>
      </c>
      <c r="D32" s="29">
        <v>1</v>
      </c>
      <c r="E32" s="30">
        <v>32</v>
      </c>
      <c r="F32" s="35" t="s">
        <v>67</v>
      </c>
      <c r="G32" s="38"/>
      <c r="H32" s="26"/>
      <c r="I32" s="26"/>
      <c r="J32" s="26"/>
      <c r="K32" s="26"/>
      <c r="L32" s="26"/>
      <c r="M32" s="26"/>
      <c r="N32" s="26"/>
      <c r="O32" s="26">
        <f>259*38.9</f>
        <v>10075.1</v>
      </c>
      <c r="P32" s="26"/>
      <c r="Q32" s="26"/>
      <c r="R32" s="26"/>
      <c r="S32" s="26"/>
      <c r="T32" s="26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</row>
    <row r="33" s="1" customFormat="1" ht="65" customHeight="1" spans="1:220">
      <c r="A33" s="21">
        <v>29</v>
      </c>
      <c r="B33" s="34" t="s">
        <v>70</v>
      </c>
      <c r="C33" s="36" t="s">
        <v>12</v>
      </c>
      <c r="D33" s="29">
        <v>1</v>
      </c>
      <c r="E33" s="30">
        <v>22</v>
      </c>
      <c r="F33" s="35" t="s">
        <v>71</v>
      </c>
      <c r="G33" s="38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</row>
    <row r="34" s="1" customFormat="1" ht="65" customHeight="1" spans="1:220">
      <c r="A34" s="21">
        <v>30</v>
      </c>
      <c r="B34" s="34" t="s">
        <v>72</v>
      </c>
      <c r="C34" s="36" t="s">
        <v>12</v>
      </c>
      <c r="D34" s="29">
        <v>1</v>
      </c>
      <c r="E34" s="30">
        <v>16</v>
      </c>
      <c r="F34" s="35" t="s">
        <v>73</v>
      </c>
      <c r="G34" s="38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</row>
    <row r="35" s="1" customFormat="1" ht="65" customHeight="1" spans="1:220">
      <c r="A35" s="21">
        <v>31</v>
      </c>
      <c r="B35" s="34" t="s">
        <v>74</v>
      </c>
      <c r="C35" s="36" t="s">
        <v>12</v>
      </c>
      <c r="D35" s="29">
        <v>1</v>
      </c>
      <c r="E35" s="30">
        <v>15</v>
      </c>
      <c r="F35" s="35" t="s">
        <v>75</v>
      </c>
      <c r="G35" s="38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</row>
    <row r="36" s="1" customFormat="1" ht="65" customHeight="1" spans="1:220">
      <c r="A36" s="21">
        <v>32</v>
      </c>
      <c r="B36" s="34" t="s">
        <v>76</v>
      </c>
      <c r="C36" s="36" t="s">
        <v>12</v>
      </c>
      <c r="D36" s="29">
        <v>1</v>
      </c>
      <c r="E36" s="30">
        <v>18</v>
      </c>
      <c r="F36" s="35" t="s">
        <v>67</v>
      </c>
      <c r="G36" s="38"/>
      <c r="H36" s="26"/>
      <c r="I36" s="26"/>
      <c r="J36" s="26"/>
      <c r="K36" s="26"/>
      <c r="L36" s="26"/>
      <c r="M36" s="26"/>
      <c r="N36" s="26"/>
      <c r="O36" s="26">
        <f>22276*0.9</f>
        <v>20048.4</v>
      </c>
      <c r="P36" s="26">
        <f>O36*1.2</f>
        <v>24058.08</v>
      </c>
      <c r="Q36" s="26"/>
      <c r="R36" s="26"/>
      <c r="S36" s="26"/>
      <c r="T36" s="2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</row>
    <row r="37" s="1" customFormat="1" ht="65" customHeight="1" spans="1:220">
      <c r="A37" s="21">
        <v>33</v>
      </c>
      <c r="B37" s="34" t="s">
        <v>77</v>
      </c>
      <c r="C37" s="36" t="s">
        <v>12</v>
      </c>
      <c r="D37" s="29">
        <v>1</v>
      </c>
      <c r="E37" s="30">
        <v>42</v>
      </c>
      <c r="F37" s="35" t="s">
        <v>78</v>
      </c>
      <c r="G37" s="38"/>
      <c r="H37" s="26"/>
      <c r="I37" s="26"/>
      <c r="J37" s="26"/>
      <c r="K37" s="26"/>
      <c r="L37" s="26"/>
      <c r="M37" s="26"/>
      <c r="N37" s="26"/>
      <c r="O37" s="26">
        <f>12.6*2+9.1*2+5.6+9.6+16+15+15*2+7.7+9.1+11.8</f>
        <v>148.2</v>
      </c>
      <c r="P37" s="26">
        <f>O37*5.3</f>
        <v>785.46</v>
      </c>
      <c r="Q37" s="26">
        <f>12.6*2+9.1*2+5.6+9.6+15*2+7.7+9.1+11.8</f>
        <v>117.2</v>
      </c>
      <c r="R37" s="26">
        <f>Q37*4.4*5</f>
        <v>2578.4</v>
      </c>
      <c r="S37" s="26">
        <f>Q37*6.2</f>
        <v>726.64</v>
      </c>
      <c r="T37" s="26">
        <f>S37+R37+P37</f>
        <v>4090.5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</row>
    <row r="38" s="1" customFormat="1" ht="65" customHeight="1" spans="1:220">
      <c r="A38" s="21">
        <v>34</v>
      </c>
      <c r="B38" s="34" t="s">
        <v>79</v>
      </c>
      <c r="C38" s="36" t="s">
        <v>12</v>
      </c>
      <c r="D38" s="29">
        <v>1</v>
      </c>
      <c r="E38" s="30">
        <v>20</v>
      </c>
      <c r="F38" s="35" t="s">
        <v>80</v>
      </c>
      <c r="G38" s="38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</row>
    <row r="39" s="1" customFormat="1" ht="65" customHeight="1" spans="1:220">
      <c r="A39" s="21">
        <v>35</v>
      </c>
      <c r="B39" s="34" t="s">
        <v>81</v>
      </c>
      <c r="C39" s="38" t="s">
        <v>36</v>
      </c>
      <c r="D39" s="29">
        <v>1</v>
      </c>
      <c r="E39" s="30">
        <v>23</v>
      </c>
      <c r="F39" s="35" t="s">
        <v>82</v>
      </c>
      <c r="G39" s="3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</row>
    <row r="40" s="1" customFormat="1" ht="65" customHeight="1" spans="1:220">
      <c r="A40" s="21">
        <v>36</v>
      </c>
      <c r="B40" s="34" t="s">
        <v>83</v>
      </c>
      <c r="C40" s="38" t="s">
        <v>36</v>
      </c>
      <c r="D40" s="29">
        <v>1</v>
      </c>
      <c r="E40" s="30">
        <v>41</v>
      </c>
      <c r="F40" s="35" t="s">
        <v>84</v>
      </c>
      <c r="G40" s="38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</row>
    <row r="41" s="1" customFormat="1" ht="65" customHeight="1" spans="1:220">
      <c r="A41" s="21">
        <v>37</v>
      </c>
      <c r="B41" s="34" t="s">
        <v>85</v>
      </c>
      <c r="C41" s="38" t="s">
        <v>36</v>
      </c>
      <c r="D41" s="29">
        <v>1</v>
      </c>
      <c r="E41" s="30">
        <v>72</v>
      </c>
      <c r="F41" s="35" t="s">
        <v>86</v>
      </c>
      <c r="G41" s="38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</row>
    <row r="42" s="1" customFormat="1" ht="65" customHeight="1" spans="1:220">
      <c r="A42" s="21">
        <v>38</v>
      </c>
      <c r="B42" s="34" t="s">
        <v>87</v>
      </c>
      <c r="C42" s="36" t="s">
        <v>12</v>
      </c>
      <c r="D42" s="29">
        <v>1</v>
      </c>
      <c r="E42" s="30">
        <v>56</v>
      </c>
      <c r="F42" s="35" t="s">
        <v>88</v>
      </c>
      <c r="G42" s="38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</row>
    <row r="43" s="4" customFormat="1" ht="65" customHeight="1" spans="1:20">
      <c r="A43" s="21">
        <v>39</v>
      </c>
      <c r="B43" s="34" t="s">
        <v>89</v>
      </c>
      <c r="C43" s="36" t="s">
        <v>12</v>
      </c>
      <c r="D43" s="29">
        <v>1</v>
      </c>
      <c r="E43" s="30">
        <v>13</v>
      </c>
      <c r="F43" s="35" t="s">
        <v>90</v>
      </c>
      <c r="G43" s="38"/>
      <c r="H43" s="40"/>
      <c r="I43" s="40"/>
      <c r="J43" s="40"/>
      <c r="K43" s="40"/>
      <c r="L43" s="40"/>
      <c r="M43" s="40"/>
      <c r="N43" s="40"/>
      <c r="O43" s="40">
        <f>9.58*2+5*2+1.7+5.6+15+12.5+3.26+5.15+12*2+8.5</f>
        <v>104.87</v>
      </c>
      <c r="P43" s="40">
        <f>9.58*2+5*2+1.7+5.6+3.26+5.15+12*2+8.5</f>
        <v>77.37</v>
      </c>
      <c r="Q43" s="40">
        <f>P43*6</f>
        <v>464.22</v>
      </c>
      <c r="R43" s="40">
        <f>O43+Q43</f>
        <v>569.09</v>
      </c>
      <c r="S43" s="40"/>
      <c r="T43" s="40"/>
    </row>
    <row r="44" s="4" customFormat="1" ht="65" customHeight="1" spans="1:20">
      <c r="A44" s="21">
        <v>40</v>
      </c>
      <c r="B44" s="34" t="s">
        <v>91</v>
      </c>
      <c r="C44" s="36" t="s">
        <v>12</v>
      </c>
      <c r="D44" s="29">
        <v>1</v>
      </c>
      <c r="E44" s="30">
        <v>8</v>
      </c>
      <c r="F44" s="35" t="s">
        <v>92</v>
      </c>
      <c r="G44" s="38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="4" customFormat="1" ht="65" customHeight="1" spans="1:20">
      <c r="A45" s="21">
        <v>41</v>
      </c>
      <c r="B45" s="34" t="s">
        <v>93</v>
      </c>
      <c r="C45" s="38" t="s">
        <v>36</v>
      </c>
      <c r="D45" s="29">
        <v>1</v>
      </c>
      <c r="E45" s="30">
        <v>10</v>
      </c>
      <c r="F45" s="41" t="s">
        <v>94</v>
      </c>
      <c r="G45" s="38"/>
      <c r="H45" s="40"/>
      <c r="I45" s="40"/>
      <c r="J45" s="40"/>
      <c r="K45" s="40"/>
      <c r="L45" s="40"/>
      <c r="M45" s="40"/>
      <c r="N45" s="40"/>
      <c r="O45" s="40">
        <f>26*13*2+99.6*5</f>
        <v>1174</v>
      </c>
      <c r="P45" s="40"/>
      <c r="Q45" s="40"/>
      <c r="R45" s="40"/>
      <c r="S45" s="40"/>
      <c r="T45" s="40"/>
    </row>
    <row r="46" s="4" customFormat="1" ht="65" customHeight="1" spans="1:20">
      <c r="A46" s="21">
        <v>42</v>
      </c>
      <c r="B46" s="34" t="s">
        <v>95</v>
      </c>
      <c r="C46" s="38" t="s">
        <v>36</v>
      </c>
      <c r="D46" s="29">
        <v>1</v>
      </c>
      <c r="E46" s="30">
        <v>15</v>
      </c>
      <c r="F46" s="41" t="s">
        <v>94</v>
      </c>
      <c r="G46" s="38"/>
      <c r="H46" s="40"/>
      <c r="I46" s="40"/>
      <c r="J46" s="40"/>
      <c r="K46" s="40"/>
      <c r="L46" s="40"/>
      <c r="M46" s="40"/>
      <c r="N46" s="40"/>
      <c r="O46" s="40">
        <f>8.3*2+4.8*2</f>
        <v>26.2</v>
      </c>
      <c r="P46" s="40"/>
      <c r="Q46" s="40"/>
      <c r="R46" s="40"/>
      <c r="S46" s="40"/>
      <c r="T46" s="40"/>
    </row>
    <row r="47" s="4" customFormat="1" ht="65" customHeight="1" spans="1:20">
      <c r="A47" s="21">
        <v>43</v>
      </c>
      <c r="B47" s="42" t="s">
        <v>96</v>
      </c>
      <c r="C47" s="36" t="s">
        <v>12</v>
      </c>
      <c r="D47" s="29">
        <v>1</v>
      </c>
      <c r="E47" s="30">
        <v>9</v>
      </c>
      <c r="F47" s="41" t="s">
        <v>97</v>
      </c>
      <c r="G47" s="38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="4" customFormat="1" ht="81" spans="1:20">
      <c r="A48" s="21">
        <v>44</v>
      </c>
      <c r="B48" s="34" t="s">
        <v>98</v>
      </c>
      <c r="C48" s="36" t="s">
        <v>12</v>
      </c>
      <c r="D48" s="29">
        <v>1</v>
      </c>
      <c r="E48" s="30">
        <v>48</v>
      </c>
      <c r="F48" s="41" t="s">
        <v>99</v>
      </c>
      <c r="G48" s="2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="4" customFormat="1" ht="65" customHeight="1" spans="1:20">
      <c r="A49" s="21">
        <v>45</v>
      </c>
      <c r="B49" s="34" t="s">
        <v>100</v>
      </c>
      <c r="C49" s="36" t="s">
        <v>12</v>
      </c>
      <c r="D49" s="29">
        <v>1</v>
      </c>
      <c r="E49" s="30">
        <v>46</v>
      </c>
      <c r="F49" s="35" t="s">
        <v>101</v>
      </c>
      <c r="G49" s="38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="4" customFormat="1" ht="65" customHeight="1" spans="1:20">
      <c r="A50" s="21">
        <v>46</v>
      </c>
      <c r="B50" s="42" t="s">
        <v>102</v>
      </c>
      <c r="C50" s="36" t="s">
        <v>12</v>
      </c>
      <c r="D50" s="29">
        <v>1</v>
      </c>
      <c r="E50" s="30">
        <v>47</v>
      </c>
      <c r="F50" s="35" t="s">
        <v>101</v>
      </c>
      <c r="G50" s="38"/>
      <c r="H50" s="43">
        <f>633/24004.52*56776</f>
        <v>1497.18503015265</v>
      </c>
      <c r="I50" s="40">
        <v>14880</v>
      </c>
      <c r="J50" s="40"/>
      <c r="K50" s="40"/>
      <c r="L50" s="40"/>
      <c r="M50" s="40"/>
      <c r="N50" s="40"/>
      <c r="O50" s="40">
        <f>22276-580-100+825</f>
        <v>22421</v>
      </c>
      <c r="P50" s="40">
        <f>25*11*3</f>
        <v>825</v>
      </c>
      <c r="Q50" s="40"/>
      <c r="R50" s="40"/>
      <c r="S50" s="40"/>
      <c r="T50" s="40"/>
    </row>
    <row r="51" s="4" customFormat="1" ht="65" customHeight="1" spans="1:20">
      <c r="A51" s="21">
        <v>47</v>
      </c>
      <c r="B51" s="44" t="s">
        <v>103</v>
      </c>
      <c r="C51" s="36" t="s">
        <v>12</v>
      </c>
      <c r="D51" s="29">
        <v>1</v>
      </c>
      <c r="E51" s="30">
        <v>62</v>
      </c>
      <c r="F51" s="41" t="s">
        <v>104</v>
      </c>
      <c r="G51" s="38"/>
      <c r="H51" s="40"/>
      <c r="I51" s="40"/>
      <c r="J51" s="40"/>
      <c r="K51" s="40"/>
      <c r="L51" s="40"/>
      <c r="M51" s="40"/>
      <c r="N51" s="40"/>
      <c r="O51" s="26">
        <f>276*1.5*0.1</f>
        <v>41.4</v>
      </c>
      <c r="P51" s="26">
        <f>259*2*0.1</f>
        <v>51.8</v>
      </c>
      <c r="Q51" s="26">
        <f>259*2*0.1*5</f>
        <v>259</v>
      </c>
      <c r="R51" s="26">
        <f>259*2*0.1</f>
        <v>51.8</v>
      </c>
      <c r="S51" s="26">
        <f>150*2*0.1</f>
        <v>30</v>
      </c>
      <c r="T51" s="40"/>
    </row>
    <row r="52" s="4" customFormat="1" ht="65" customHeight="1" spans="1:20">
      <c r="A52" s="21">
        <v>48</v>
      </c>
      <c r="B52" s="45" t="s">
        <v>105</v>
      </c>
      <c r="C52" s="36" t="s">
        <v>12</v>
      </c>
      <c r="D52" s="29">
        <v>1</v>
      </c>
      <c r="E52" s="30">
        <v>29</v>
      </c>
      <c r="F52" s="41" t="s">
        <v>106</v>
      </c>
      <c r="G52" s="38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="4" customFormat="1" ht="65" customHeight="1" spans="1:20">
      <c r="A53" s="21">
        <v>49</v>
      </c>
      <c r="B53" s="34" t="s">
        <v>107</v>
      </c>
      <c r="C53" s="38" t="s">
        <v>108</v>
      </c>
      <c r="D53" s="29">
        <v>1</v>
      </c>
      <c r="E53" s="30">
        <v>110</v>
      </c>
      <c r="F53" s="41" t="s">
        <v>109</v>
      </c>
      <c r="G53" s="38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="4" customFormat="1" ht="65" customHeight="1" spans="1:20">
      <c r="A54" s="21">
        <v>50</v>
      </c>
      <c r="B54" s="34" t="s">
        <v>110</v>
      </c>
      <c r="C54" s="38" t="s">
        <v>108</v>
      </c>
      <c r="D54" s="29">
        <v>1</v>
      </c>
      <c r="E54" s="30">
        <v>117</v>
      </c>
      <c r="F54" s="41" t="s">
        <v>111</v>
      </c>
      <c r="G54" s="38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="4" customFormat="1" ht="65" customHeight="1" spans="1:20">
      <c r="A55" s="21">
        <v>51</v>
      </c>
      <c r="B55" s="34" t="s">
        <v>112</v>
      </c>
      <c r="C55" s="38" t="s">
        <v>108</v>
      </c>
      <c r="D55" s="29">
        <v>1</v>
      </c>
      <c r="E55" s="30">
        <v>243</v>
      </c>
      <c r="F55" s="41" t="s">
        <v>113</v>
      </c>
      <c r="G55" s="38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="4" customFormat="1" ht="65" customHeight="1" spans="1:20">
      <c r="A56" s="21">
        <v>52</v>
      </c>
      <c r="B56" s="34" t="s">
        <v>114</v>
      </c>
      <c r="C56" s="38" t="s">
        <v>108</v>
      </c>
      <c r="D56" s="29">
        <v>1</v>
      </c>
      <c r="E56" s="30">
        <v>103</v>
      </c>
      <c r="F56" s="41" t="s">
        <v>115</v>
      </c>
      <c r="G56" s="38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="4" customFormat="1" ht="65" customHeight="1" spans="1:20">
      <c r="A57" s="21">
        <v>53</v>
      </c>
      <c r="B57" s="34" t="s">
        <v>116</v>
      </c>
      <c r="C57" s="38" t="s">
        <v>108</v>
      </c>
      <c r="D57" s="29">
        <v>1</v>
      </c>
      <c r="E57" s="30">
        <v>126</v>
      </c>
      <c r="F57" s="41" t="s">
        <v>117</v>
      </c>
      <c r="G57" s="38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="4" customFormat="1" ht="65" customHeight="1" spans="1:20">
      <c r="A58" s="21">
        <v>54</v>
      </c>
      <c r="B58" s="34" t="s">
        <v>118</v>
      </c>
      <c r="C58" s="38" t="s">
        <v>108</v>
      </c>
      <c r="D58" s="29">
        <v>1</v>
      </c>
      <c r="E58" s="30">
        <v>106</v>
      </c>
      <c r="F58" s="41" t="s">
        <v>119</v>
      </c>
      <c r="G58" s="38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="4" customFormat="1" ht="65" customHeight="1" spans="1:20">
      <c r="A59" s="21">
        <v>55</v>
      </c>
      <c r="B59" s="34" t="s">
        <v>120</v>
      </c>
      <c r="C59" s="36" t="s">
        <v>12</v>
      </c>
      <c r="D59" s="29">
        <v>1</v>
      </c>
      <c r="E59" s="30">
        <v>62</v>
      </c>
      <c r="F59" s="46" t="s">
        <v>121</v>
      </c>
      <c r="G59" s="38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="4" customFormat="1" ht="75" customHeight="1" spans="1:20">
      <c r="A60" s="21">
        <v>56</v>
      </c>
      <c r="B60" s="42" t="s">
        <v>122</v>
      </c>
      <c r="C60" s="23" t="s">
        <v>36</v>
      </c>
      <c r="D60" s="29">
        <v>1</v>
      </c>
      <c r="E60" s="30">
        <v>50</v>
      </c>
      <c r="F60" s="41" t="s">
        <v>123</v>
      </c>
      <c r="G60" s="38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="4" customFormat="1" ht="75" customHeight="1" spans="1:20">
      <c r="A61" s="21">
        <v>57</v>
      </c>
      <c r="B61" s="42" t="s">
        <v>124</v>
      </c>
      <c r="C61" s="38" t="s">
        <v>36</v>
      </c>
      <c r="D61" s="29">
        <v>1</v>
      </c>
      <c r="E61" s="30">
        <v>33</v>
      </c>
      <c r="F61" s="41" t="s">
        <v>125</v>
      </c>
      <c r="G61" s="47"/>
      <c r="H61" s="40">
        <f>58.97</f>
        <v>58.97</v>
      </c>
      <c r="I61" s="40">
        <f>11.41*11</f>
        <v>125.51</v>
      </c>
      <c r="J61" s="40">
        <f>8.29*6</f>
        <v>49.74</v>
      </c>
      <c r="K61" s="40">
        <f>234.22*0.4</f>
        <v>93.688</v>
      </c>
      <c r="L61" s="40"/>
      <c r="M61" s="40"/>
      <c r="N61" s="40"/>
      <c r="O61" s="40"/>
      <c r="P61" s="40"/>
      <c r="Q61" s="40"/>
      <c r="R61" s="40"/>
      <c r="S61" s="40"/>
      <c r="T61" s="40"/>
    </row>
    <row r="62" s="4" customFormat="1" ht="75" customHeight="1" spans="1:20">
      <c r="A62" s="21">
        <v>58</v>
      </c>
      <c r="B62" s="42" t="s">
        <v>126</v>
      </c>
      <c r="C62" s="23" t="s">
        <v>127</v>
      </c>
      <c r="D62" s="29">
        <v>1</v>
      </c>
      <c r="E62" s="30">
        <v>3</v>
      </c>
      <c r="F62" s="48" t="s">
        <v>128</v>
      </c>
      <c r="G62" s="25"/>
      <c r="H62" s="40">
        <v>58.97</v>
      </c>
      <c r="I62" s="40">
        <f>H62*0.7</f>
        <v>41.279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="4" customFormat="1" ht="75" customHeight="1" spans="1:20">
      <c r="A63" s="21">
        <v>59</v>
      </c>
      <c r="B63" s="42" t="s">
        <v>129</v>
      </c>
      <c r="C63" s="23" t="s">
        <v>127</v>
      </c>
      <c r="D63" s="29">
        <v>1</v>
      </c>
      <c r="E63" s="30">
        <v>3</v>
      </c>
      <c r="F63" s="49"/>
      <c r="G63" s="38"/>
      <c r="H63" s="40">
        <f>0.52*D42</f>
        <v>0.52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="4" customFormat="1" ht="75" customHeight="1" spans="1:20">
      <c r="A64" s="21">
        <v>60</v>
      </c>
      <c r="B64" s="42" t="s">
        <v>130</v>
      </c>
      <c r="C64" s="23" t="s">
        <v>127</v>
      </c>
      <c r="D64" s="29">
        <v>1</v>
      </c>
      <c r="E64" s="30">
        <v>5</v>
      </c>
      <c r="F64" s="50"/>
      <c r="G64" s="38"/>
      <c r="H64" s="40">
        <f>0.3*D26</f>
        <v>0.3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="4" customFormat="1" ht="75" customHeight="1" spans="1:20">
      <c r="A65" s="21">
        <v>61</v>
      </c>
      <c r="B65" s="42" t="s">
        <v>131</v>
      </c>
      <c r="C65" s="23" t="s">
        <v>39</v>
      </c>
      <c r="D65" s="29">
        <v>1</v>
      </c>
      <c r="E65" s="30">
        <v>15</v>
      </c>
      <c r="F65" s="41" t="s">
        <v>132</v>
      </c>
      <c r="G65" s="38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="4" customFormat="1" ht="121.5" spans="1:20">
      <c r="A66" s="21">
        <v>62</v>
      </c>
      <c r="B66" s="42" t="s">
        <v>133</v>
      </c>
      <c r="C66" s="23" t="s">
        <v>36</v>
      </c>
      <c r="D66" s="29">
        <v>1</v>
      </c>
      <c r="E66" s="30">
        <v>56</v>
      </c>
      <c r="F66" s="35" t="s">
        <v>134</v>
      </c>
      <c r="G66" s="38"/>
      <c r="H66" s="40">
        <f>114.65*2+58.97*2</f>
        <v>347.24</v>
      </c>
      <c r="I66" s="40">
        <f>42.35*2+106.3</f>
        <v>191</v>
      </c>
      <c r="J66" s="40">
        <f>H66*2+I66</f>
        <v>885.48</v>
      </c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="4" customFormat="1" ht="121.5" spans="1:20">
      <c r="A67" s="21">
        <v>63</v>
      </c>
      <c r="B67" s="42" t="s">
        <v>135</v>
      </c>
      <c r="C67" s="36" t="s">
        <v>12</v>
      </c>
      <c r="D67" s="29">
        <v>1</v>
      </c>
      <c r="E67" s="30">
        <v>54</v>
      </c>
      <c r="F67" s="35" t="s">
        <v>136</v>
      </c>
      <c r="G67" s="38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="4" customFormat="1" ht="101.25" spans="1:20">
      <c r="A68" s="21">
        <v>64</v>
      </c>
      <c r="B68" s="42" t="s">
        <v>137</v>
      </c>
      <c r="C68" s="36" t="s">
        <v>12</v>
      </c>
      <c r="D68" s="29">
        <v>1</v>
      </c>
      <c r="E68" s="30">
        <v>130</v>
      </c>
      <c r="F68" s="35" t="s">
        <v>138</v>
      </c>
      <c r="G68" s="38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="4" customFormat="1" ht="75" customHeight="1" spans="1:20">
      <c r="A69" s="21">
        <v>65</v>
      </c>
      <c r="B69" s="42" t="s">
        <v>139</v>
      </c>
      <c r="C69" s="36" t="s">
        <v>12</v>
      </c>
      <c r="D69" s="29">
        <v>1</v>
      </c>
      <c r="E69" s="30">
        <v>80</v>
      </c>
      <c r="F69" s="35" t="s">
        <v>101</v>
      </c>
      <c r="G69" s="38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="4" customFormat="1" ht="75" customHeight="1" spans="1:20">
      <c r="A70" s="21">
        <v>66</v>
      </c>
      <c r="B70" s="42" t="s">
        <v>140</v>
      </c>
      <c r="C70" s="36" t="s">
        <v>12</v>
      </c>
      <c r="D70" s="29">
        <v>1</v>
      </c>
      <c r="E70" s="30">
        <v>80</v>
      </c>
      <c r="F70" s="35" t="s">
        <v>101</v>
      </c>
      <c r="G70" s="38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="4" customFormat="1" ht="75" customHeight="1" spans="1:20">
      <c r="A71" s="21">
        <v>67</v>
      </c>
      <c r="B71" s="42" t="s">
        <v>141</v>
      </c>
      <c r="C71" s="36" t="s">
        <v>12</v>
      </c>
      <c r="D71" s="29">
        <v>1</v>
      </c>
      <c r="E71" s="30">
        <v>62</v>
      </c>
      <c r="F71" s="35" t="s">
        <v>101</v>
      </c>
      <c r="G71" s="38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="4" customFormat="1" ht="75" customHeight="1" spans="1:20">
      <c r="A72" s="21">
        <v>68</v>
      </c>
      <c r="B72" s="42" t="s">
        <v>142</v>
      </c>
      <c r="C72" s="23" t="s">
        <v>36</v>
      </c>
      <c r="D72" s="29">
        <v>1</v>
      </c>
      <c r="E72" s="30">
        <v>44</v>
      </c>
      <c r="F72" s="35" t="s">
        <v>143</v>
      </c>
      <c r="G72" s="32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="4" customFormat="1" ht="75" customHeight="1" spans="1:20">
      <c r="A73" s="21">
        <v>69</v>
      </c>
      <c r="B73" s="34" t="s">
        <v>144</v>
      </c>
      <c r="C73" s="38" t="s">
        <v>36</v>
      </c>
      <c r="D73" s="29">
        <v>1</v>
      </c>
      <c r="E73" s="30">
        <v>22</v>
      </c>
      <c r="F73" s="46" t="s">
        <v>145</v>
      </c>
      <c r="G73" s="32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="4" customFormat="1" ht="81" spans="1:20">
      <c r="A74" s="21">
        <v>70</v>
      </c>
      <c r="B74" s="34" t="s">
        <v>146</v>
      </c>
      <c r="C74" s="36" t="s">
        <v>12</v>
      </c>
      <c r="D74" s="29">
        <v>1</v>
      </c>
      <c r="E74" s="30">
        <v>58</v>
      </c>
      <c r="F74" s="46" t="s">
        <v>147</v>
      </c>
      <c r="G74" s="38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="4" customFormat="1" ht="75" customHeight="1" spans="1:20">
      <c r="A75" s="21">
        <v>71</v>
      </c>
      <c r="B75" s="27" t="s">
        <v>148</v>
      </c>
      <c r="C75" s="36" t="s">
        <v>12</v>
      </c>
      <c r="D75" s="29">
        <v>1</v>
      </c>
      <c r="E75" s="30">
        <v>16</v>
      </c>
      <c r="F75" s="31" t="s">
        <v>149</v>
      </c>
      <c r="G75" s="32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="4" customFormat="1" ht="75" customHeight="1" spans="1:20">
      <c r="A76" s="21">
        <v>72</v>
      </c>
      <c r="B76" s="27" t="s">
        <v>150</v>
      </c>
      <c r="C76" s="36" t="s">
        <v>12</v>
      </c>
      <c r="D76" s="29">
        <v>1</v>
      </c>
      <c r="E76" s="30">
        <v>10</v>
      </c>
      <c r="F76" s="31" t="s">
        <v>151</v>
      </c>
      <c r="G76" s="32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="4" customFormat="1" ht="75" customHeight="1" spans="1:20">
      <c r="A77" s="21">
        <v>73</v>
      </c>
      <c r="B77" s="27" t="s">
        <v>152</v>
      </c>
      <c r="C77" s="36" t="s">
        <v>12</v>
      </c>
      <c r="D77" s="29">
        <v>1</v>
      </c>
      <c r="E77" s="30">
        <v>13</v>
      </c>
      <c r="F77" s="31" t="s">
        <v>153</v>
      </c>
      <c r="G77" s="32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="4" customFormat="1" ht="75" customHeight="1" spans="1:20">
      <c r="A78" s="21">
        <v>74</v>
      </c>
      <c r="B78" s="44" t="s">
        <v>154</v>
      </c>
      <c r="C78" s="36" t="s">
        <v>12</v>
      </c>
      <c r="D78" s="29">
        <v>1</v>
      </c>
      <c r="E78" s="30">
        <v>48</v>
      </c>
      <c r="F78" s="35" t="s">
        <v>155</v>
      </c>
      <c r="G78" s="38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="4" customFormat="1" ht="75" customHeight="1" spans="1:20">
      <c r="A79" s="21">
        <v>75</v>
      </c>
      <c r="B79" s="44" t="s">
        <v>156</v>
      </c>
      <c r="C79" s="38" t="s">
        <v>157</v>
      </c>
      <c r="D79" s="29">
        <v>1</v>
      </c>
      <c r="E79" s="30">
        <v>293</v>
      </c>
      <c r="F79" s="35" t="s">
        <v>158</v>
      </c>
      <c r="G79" s="38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="4" customFormat="1" ht="75" customHeight="1" spans="1:20">
      <c r="A80" s="21">
        <v>76</v>
      </c>
      <c r="B80" s="44" t="s">
        <v>159</v>
      </c>
      <c r="C80" s="36" t="s">
        <v>12</v>
      </c>
      <c r="D80" s="29">
        <v>1</v>
      </c>
      <c r="E80" s="30">
        <v>60</v>
      </c>
      <c r="F80" s="35" t="s">
        <v>160</v>
      </c>
      <c r="G80" s="38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="4" customFormat="1" ht="75" customHeight="1" spans="1:20">
      <c r="A81" s="21">
        <v>77</v>
      </c>
      <c r="B81" s="44" t="s">
        <v>161</v>
      </c>
      <c r="C81" s="36" t="s">
        <v>12</v>
      </c>
      <c r="D81" s="29">
        <v>1</v>
      </c>
      <c r="E81" s="30">
        <v>44</v>
      </c>
      <c r="F81" s="35" t="s">
        <v>162</v>
      </c>
      <c r="G81" s="38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="4" customFormat="1" ht="75" customHeight="1" spans="1:20">
      <c r="A82" s="21">
        <v>78</v>
      </c>
      <c r="B82" s="44" t="s">
        <v>163</v>
      </c>
      <c r="C82" s="38" t="s">
        <v>39</v>
      </c>
      <c r="D82" s="29">
        <v>1</v>
      </c>
      <c r="E82" s="30">
        <v>510</v>
      </c>
      <c r="F82" s="35" t="s">
        <v>164</v>
      </c>
      <c r="G82" s="38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="4" customFormat="1" ht="141.75" spans="1:20">
      <c r="A83" s="21">
        <v>79</v>
      </c>
      <c r="B83" s="34" t="s">
        <v>165</v>
      </c>
      <c r="C83" s="38" t="s">
        <v>166</v>
      </c>
      <c r="D83" s="29">
        <v>1</v>
      </c>
      <c r="E83" s="30">
        <v>350</v>
      </c>
      <c r="F83" s="41" t="s">
        <v>167</v>
      </c>
      <c r="G83" s="38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="4" customFormat="1" ht="222.75" spans="1:20">
      <c r="A84" s="21">
        <v>80</v>
      </c>
      <c r="B84" s="34" t="s">
        <v>168</v>
      </c>
      <c r="C84" s="38" t="s">
        <v>166</v>
      </c>
      <c r="D84" s="29">
        <v>1</v>
      </c>
      <c r="E84" s="30">
        <v>125</v>
      </c>
      <c r="F84" s="46" t="s">
        <v>169</v>
      </c>
      <c r="G84" s="38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="4" customFormat="1" ht="75" customHeight="1" spans="1:20">
      <c r="A85" s="21">
        <v>81</v>
      </c>
      <c r="B85" s="34" t="s">
        <v>170</v>
      </c>
      <c r="C85" s="38" t="s">
        <v>36</v>
      </c>
      <c r="D85" s="29">
        <v>1</v>
      </c>
      <c r="E85" s="30">
        <v>32</v>
      </c>
      <c r="F85" s="31" t="s">
        <v>171</v>
      </c>
      <c r="G85" s="38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="4" customFormat="1" ht="75" customHeight="1" spans="1:20">
      <c r="A86" s="21">
        <v>82</v>
      </c>
      <c r="B86" s="34" t="s">
        <v>172</v>
      </c>
      <c r="C86" s="38" t="s">
        <v>36</v>
      </c>
      <c r="D86" s="29">
        <v>1</v>
      </c>
      <c r="E86" s="30">
        <v>24</v>
      </c>
      <c r="F86" s="31" t="s">
        <v>171</v>
      </c>
      <c r="G86" s="38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="4" customFormat="1" ht="75" customHeight="1" spans="1:20">
      <c r="A87" s="21">
        <v>83</v>
      </c>
      <c r="B87" s="34" t="s">
        <v>173</v>
      </c>
      <c r="C87" s="38" t="s">
        <v>36</v>
      </c>
      <c r="D87" s="29">
        <v>1</v>
      </c>
      <c r="E87" s="30">
        <v>19</v>
      </c>
      <c r="F87" s="31" t="s">
        <v>171</v>
      </c>
      <c r="G87" s="38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="4" customFormat="1" ht="75" customHeight="1" spans="1:20">
      <c r="A88" s="21">
        <v>84</v>
      </c>
      <c r="B88" s="34" t="s">
        <v>174</v>
      </c>
      <c r="C88" s="38" t="s">
        <v>36</v>
      </c>
      <c r="D88" s="29">
        <v>1</v>
      </c>
      <c r="E88" s="30">
        <v>14</v>
      </c>
      <c r="F88" s="31" t="s">
        <v>171</v>
      </c>
      <c r="G88" s="38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="4" customFormat="1" ht="75" customHeight="1" spans="1:20">
      <c r="A89" s="21">
        <v>85</v>
      </c>
      <c r="B89" s="34" t="s">
        <v>175</v>
      </c>
      <c r="C89" s="38" t="s">
        <v>36</v>
      </c>
      <c r="D89" s="29">
        <v>1</v>
      </c>
      <c r="E89" s="30">
        <v>17</v>
      </c>
      <c r="F89" s="46" t="s">
        <v>176</v>
      </c>
      <c r="G89" s="38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="4" customFormat="1" ht="75" customHeight="1" spans="1:20">
      <c r="A90" s="21">
        <v>86</v>
      </c>
      <c r="B90" s="34" t="s">
        <v>177</v>
      </c>
      <c r="C90" s="38" t="s">
        <v>36</v>
      </c>
      <c r="D90" s="29">
        <v>1</v>
      </c>
      <c r="E90" s="30">
        <v>13</v>
      </c>
      <c r="F90" s="46" t="s">
        <v>176</v>
      </c>
      <c r="G90" s="38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="4" customFormat="1" ht="75" customHeight="1" spans="1:20">
      <c r="A91" s="21">
        <v>87</v>
      </c>
      <c r="B91" s="44" t="s">
        <v>178</v>
      </c>
      <c r="C91" s="33" t="s">
        <v>15</v>
      </c>
      <c r="D91" s="29">
        <v>1</v>
      </c>
      <c r="E91" s="30">
        <v>31</v>
      </c>
      <c r="F91" s="31" t="s">
        <v>179</v>
      </c>
      <c r="G91" s="32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="4" customFormat="1" ht="75" customHeight="1" spans="1:20">
      <c r="A92" s="21">
        <v>88</v>
      </c>
      <c r="B92" s="44" t="s">
        <v>180</v>
      </c>
      <c r="C92" s="33" t="s">
        <v>15</v>
      </c>
      <c r="D92" s="29">
        <v>1</v>
      </c>
      <c r="E92" s="30">
        <v>63</v>
      </c>
      <c r="F92" s="31" t="s">
        <v>181</v>
      </c>
      <c r="G92" s="32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="4" customFormat="1" ht="75" customHeight="1" spans="1:20">
      <c r="A93" s="21">
        <v>89</v>
      </c>
      <c r="B93" s="34" t="s">
        <v>182</v>
      </c>
      <c r="C93" s="38" t="s">
        <v>36</v>
      </c>
      <c r="D93" s="29">
        <v>1</v>
      </c>
      <c r="E93" s="30">
        <v>14</v>
      </c>
      <c r="F93" s="46" t="s">
        <v>183</v>
      </c>
      <c r="G93" s="38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="4" customFormat="1" ht="75" customHeight="1" spans="1:20">
      <c r="A94" s="21">
        <v>90</v>
      </c>
      <c r="B94" s="34" t="s">
        <v>184</v>
      </c>
      <c r="C94" s="38" t="s">
        <v>36</v>
      </c>
      <c r="D94" s="29">
        <v>1</v>
      </c>
      <c r="E94" s="30">
        <v>5</v>
      </c>
      <c r="F94" s="46" t="s">
        <v>183</v>
      </c>
      <c r="G94" s="38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="4" customFormat="1" ht="75" customHeight="1" spans="1:20">
      <c r="A95" s="21">
        <v>91</v>
      </c>
      <c r="B95" s="34" t="s">
        <v>185</v>
      </c>
      <c r="C95" s="38" t="s">
        <v>36</v>
      </c>
      <c r="D95" s="29">
        <v>1</v>
      </c>
      <c r="E95" s="30">
        <v>18</v>
      </c>
      <c r="F95" s="46" t="s">
        <v>186</v>
      </c>
      <c r="G95" s="38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="4" customFormat="1" ht="75" customHeight="1" spans="1:20">
      <c r="A96" s="21">
        <v>92</v>
      </c>
      <c r="B96" s="34" t="s">
        <v>187</v>
      </c>
      <c r="C96" s="38" t="s">
        <v>36</v>
      </c>
      <c r="D96" s="29">
        <v>1</v>
      </c>
      <c r="E96" s="30">
        <v>4</v>
      </c>
      <c r="F96" s="31" t="s">
        <v>188</v>
      </c>
      <c r="G96" s="38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="4" customFormat="1" ht="75" customHeight="1" spans="1:20">
      <c r="A97" s="21">
        <v>93</v>
      </c>
      <c r="B97" s="34" t="s">
        <v>189</v>
      </c>
      <c r="C97" s="38" t="s">
        <v>166</v>
      </c>
      <c r="D97" s="29">
        <v>1</v>
      </c>
      <c r="E97" s="30">
        <v>517</v>
      </c>
      <c r="F97" s="31" t="s">
        <v>190</v>
      </c>
      <c r="G97" s="38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="4" customFormat="1" ht="75" customHeight="1" spans="1:20">
      <c r="A98" s="21">
        <v>94</v>
      </c>
      <c r="B98" s="34" t="s">
        <v>191</v>
      </c>
      <c r="C98" s="38" t="s">
        <v>166</v>
      </c>
      <c r="D98" s="29">
        <v>1</v>
      </c>
      <c r="E98" s="30">
        <v>677</v>
      </c>
      <c r="F98" s="31" t="s">
        <v>190</v>
      </c>
      <c r="G98" s="38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="4" customFormat="1" ht="75" customHeight="1" spans="1:20">
      <c r="A99" s="21">
        <v>95</v>
      </c>
      <c r="B99" s="34" t="s">
        <v>192</v>
      </c>
      <c r="C99" s="38" t="s">
        <v>108</v>
      </c>
      <c r="D99" s="29">
        <v>1</v>
      </c>
      <c r="E99" s="30">
        <v>1873</v>
      </c>
      <c r="F99" s="31" t="s">
        <v>193</v>
      </c>
      <c r="G99" s="38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="4" customFormat="1" ht="75" customHeight="1" spans="1:20">
      <c r="A100" s="21">
        <v>96</v>
      </c>
      <c r="B100" s="34" t="s">
        <v>194</v>
      </c>
      <c r="C100" s="38" t="s">
        <v>108</v>
      </c>
      <c r="D100" s="29">
        <v>1</v>
      </c>
      <c r="E100" s="30">
        <v>1250</v>
      </c>
      <c r="F100" s="31" t="s">
        <v>193</v>
      </c>
      <c r="G100" s="38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="4" customFormat="1" ht="75" customHeight="1" spans="1:20">
      <c r="A101" s="21">
        <v>97</v>
      </c>
      <c r="B101" s="34" t="s">
        <v>195</v>
      </c>
      <c r="C101" s="38" t="s">
        <v>108</v>
      </c>
      <c r="D101" s="29">
        <v>1</v>
      </c>
      <c r="E101" s="30">
        <v>477</v>
      </c>
      <c r="F101" s="31" t="s">
        <v>196</v>
      </c>
      <c r="G101" s="38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="4" customFormat="1" ht="75" customHeight="1" spans="1:20">
      <c r="A102" s="21">
        <v>98</v>
      </c>
      <c r="B102" s="42" t="s">
        <v>197</v>
      </c>
      <c r="C102" s="36" t="s">
        <v>12</v>
      </c>
      <c r="D102" s="29">
        <v>1</v>
      </c>
      <c r="E102" s="30">
        <v>6</v>
      </c>
      <c r="F102" s="35" t="s">
        <v>198</v>
      </c>
      <c r="G102" s="38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="4" customFormat="1" ht="75" customHeight="1" spans="1:20">
      <c r="A103" s="21">
        <v>99</v>
      </c>
      <c r="B103" s="42" t="s">
        <v>199</v>
      </c>
      <c r="C103" s="33" t="s">
        <v>15</v>
      </c>
      <c r="D103" s="29">
        <v>1</v>
      </c>
      <c r="E103" s="30">
        <v>12</v>
      </c>
      <c r="F103" s="35" t="s">
        <v>200</v>
      </c>
      <c r="G103" s="38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="4" customFormat="1" ht="75" customHeight="1" spans="1:20">
      <c r="A104" s="21">
        <v>100</v>
      </c>
      <c r="B104" s="42" t="s">
        <v>201</v>
      </c>
      <c r="C104" s="23" t="s">
        <v>202</v>
      </c>
      <c r="D104" s="29">
        <v>1</v>
      </c>
      <c r="E104" s="30">
        <v>812</v>
      </c>
      <c r="F104" s="35" t="s">
        <v>203</v>
      </c>
      <c r="G104" s="38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="4" customFormat="1" ht="75" customHeight="1" spans="1:20">
      <c r="A105" s="21">
        <v>101</v>
      </c>
      <c r="B105" s="42" t="s">
        <v>204</v>
      </c>
      <c r="C105" s="23" t="s">
        <v>202</v>
      </c>
      <c r="D105" s="29">
        <v>1</v>
      </c>
      <c r="E105" s="30">
        <v>55</v>
      </c>
      <c r="F105" s="35" t="s">
        <v>205</v>
      </c>
      <c r="G105" s="38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="4" customFormat="1" ht="75" customHeight="1" spans="1:20">
      <c r="A106" s="21">
        <v>102</v>
      </c>
      <c r="B106" s="42" t="s">
        <v>206</v>
      </c>
      <c r="C106" s="36" t="s">
        <v>12</v>
      </c>
      <c r="D106" s="29">
        <v>1</v>
      </c>
      <c r="E106" s="30">
        <v>16</v>
      </c>
      <c r="F106" s="35" t="s">
        <v>205</v>
      </c>
      <c r="G106" s="38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="4" customFormat="1" ht="75" customHeight="1" spans="1:20">
      <c r="A107" s="21">
        <v>103</v>
      </c>
      <c r="B107" s="42" t="s">
        <v>207</v>
      </c>
      <c r="C107" s="36" t="s">
        <v>12</v>
      </c>
      <c r="D107" s="29">
        <v>1</v>
      </c>
      <c r="E107" s="30">
        <v>9</v>
      </c>
      <c r="F107" s="35" t="s">
        <v>205</v>
      </c>
      <c r="G107" s="38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="1" customFormat="1" ht="75" customHeight="1" spans="1:220">
      <c r="A108" s="21">
        <v>104</v>
      </c>
      <c r="B108" s="34" t="s">
        <v>208</v>
      </c>
      <c r="C108" s="38" t="s">
        <v>209</v>
      </c>
      <c r="D108" s="29">
        <v>1</v>
      </c>
      <c r="E108" s="30">
        <v>2033</v>
      </c>
      <c r="F108" s="41"/>
      <c r="G108" s="38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</row>
    <row r="109" s="1" customFormat="1" ht="75" customHeight="1" spans="1:220">
      <c r="A109" s="21">
        <v>105</v>
      </c>
      <c r="B109" s="34" t="s">
        <v>210</v>
      </c>
      <c r="C109" s="36" t="s">
        <v>12</v>
      </c>
      <c r="D109" s="29">
        <v>1</v>
      </c>
      <c r="E109" s="30">
        <v>63</v>
      </c>
      <c r="F109" s="46" t="s">
        <v>211</v>
      </c>
      <c r="G109" s="38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</row>
    <row r="110" s="1" customFormat="1" ht="75" customHeight="1" spans="1:220">
      <c r="A110" s="21">
        <v>106</v>
      </c>
      <c r="B110" s="34" t="s">
        <v>212</v>
      </c>
      <c r="C110" s="36" t="s">
        <v>12</v>
      </c>
      <c r="D110" s="29">
        <v>1</v>
      </c>
      <c r="E110" s="30">
        <v>67</v>
      </c>
      <c r="F110" s="41" t="s">
        <v>213</v>
      </c>
      <c r="G110" s="38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</row>
    <row r="111" s="1" customFormat="1" ht="101.25" spans="1:220">
      <c r="A111" s="21">
        <v>107</v>
      </c>
      <c r="B111" s="34" t="s">
        <v>214</v>
      </c>
      <c r="C111" s="36" t="s">
        <v>12</v>
      </c>
      <c r="D111" s="29">
        <v>1</v>
      </c>
      <c r="E111" s="30">
        <v>40</v>
      </c>
      <c r="F111" s="46" t="s">
        <v>215</v>
      </c>
      <c r="G111" s="38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</row>
    <row r="112" s="1" customFormat="1" ht="184" customHeight="1" spans="1:220">
      <c r="A112" s="21">
        <v>108</v>
      </c>
      <c r="B112" s="27" t="s">
        <v>216</v>
      </c>
      <c r="C112" s="33" t="s">
        <v>217</v>
      </c>
      <c r="D112" s="29">
        <v>1</v>
      </c>
      <c r="E112" s="51">
        <v>0.0042</v>
      </c>
      <c r="F112" s="31" t="s">
        <v>218</v>
      </c>
      <c r="G112" s="32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</row>
    <row r="113" s="4" customFormat="1" ht="75" customHeight="1" spans="1:20">
      <c r="A113" s="21">
        <v>109</v>
      </c>
      <c r="B113" s="45" t="s">
        <v>219</v>
      </c>
      <c r="C113" s="33" t="s">
        <v>220</v>
      </c>
      <c r="D113" s="52">
        <v>1</v>
      </c>
      <c r="E113" s="30">
        <v>283</v>
      </c>
      <c r="F113" s="53" t="s">
        <v>221</v>
      </c>
      <c r="G113" s="32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="4" customFormat="1" ht="75" customHeight="1" spans="1:20">
      <c r="A114" s="21">
        <v>110</v>
      </c>
      <c r="B114" s="45" t="s">
        <v>222</v>
      </c>
      <c r="C114" s="33" t="s">
        <v>220</v>
      </c>
      <c r="D114" s="52">
        <v>1</v>
      </c>
      <c r="E114" s="30">
        <v>152</v>
      </c>
      <c r="F114" s="53" t="s">
        <v>221</v>
      </c>
      <c r="G114" s="32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="4" customFormat="1" ht="75" customHeight="1" spans="1:20">
      <c r="A115" s="21">
        <v>111</v>
      </c>
      <c r="B115" s="45" t="s">
        <v>223</v>
      </c>
      <c r="C115" s="36" t="s">
        <v>12</v>
      </c>
      <c r="D115" s="52">
        <v>1</v>
      </c>
      <c r="E115" s="30">
        <v>202</v>
      </c>
      <c r="F115" s="53" t="s">
        <v>224</v>
      </c>
      <c r="G115" s="32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="4" customFormat="1" ht="75" customHeight="1" spans="1:20">
      <c r="A116" s="21">
        <v>112</v>
      </c>
      <c r="B116" s="27" t="s">
        <v>225</v>
      </c>
      <c r="C116" s="33" t="s">
        <v>217</v>
      </c>
      <c r="D116" s="29">
        <v>1</v>
      </c>
      <c r="E116" s="51">
        <v>0.0209</v>
      </c>
      <c r="F116" s="31" t="s">
        <v>226</v>
      </c>
      <c r="G116" s="32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="4" customFormat="1" ht="75" customHeight="1" spans="1:20">
      <c r="A117" s="21">
        <v>113</v>
      </c>
      <c r="B117" s="45" t="s">
        <v>227</v>
      </c>
      <c r="C117" s="38" t="s">
        <v>228</v>
      </c>
      <c r="D117" s="52">
        <v>1</v>
      </c>
      <c r="E117" s="51">
        <v>0.007</v>
      </c>
      <c r="F117" s="31" t="s">
        <v>229</v>
      </c>
      <c r="G117" s="38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="1" customFormat="1" ht="58" customHeight="1" spans="1:220">
      <c r="A118" s="33"/>
      <c r="B118" s="33"/>
      <c r="C118" s="33"/>
      <c r="D118" s="33"/>
      <c r="E118" s="54"/>
      <c r="F118" s="33"/>
      <c r="G118" s="3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</row>
    <row r="119" s="1" customFormat="1" customHeight="1" spans="1:220">
      <c r="A119" s="2"/>
      <c r="B119" s="2"/>
      <c r="C119" s="55"/>
      <c r="D119" s="55"/>
      <c r="E119" s="56"/>
      <c r="F119" s="56"/>
      <c r="G119" s="5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</row>
    <row r="120" customHeight="1" spans="2:7">
      <c r="B120" s="5"/>
      <c r="C120" s="8"/>
      <c r="D120" s="8"/>
      <c r="E120" s="58"/>
      <c r="F120" s="59"/>
      <c r="G120" s="60"/>
    </row>
    <row r="121" customHeight="1" spans="2:7">
      <c r="B121" s="5"/>
      <c r="C121" s="8"/>
      <c r="D121" s="8"/>
      <c r="E121" s="58"/>
      <c r="F121" s="59"/>
      <c r="G121" s="60"/>
    </row>
    <row r="122" customHeight="1" spans="2:7">
      <c r="B122" s="5"/>
      <c r="C122" s="8"/>
      <c r="D122" s="8"/>
      <c r="E122" s="58"/>
      <c r="F122" s="59"/>
      <c r="G122" s="60"/>
    </row>
    <row r="123" ht="33" customHeight="1" spans="2:7">
      <c r="B123" s="5"/>
      <c r="C123" s="8"/>
      <c r="D123" s="8"/>
      <c r="E123" s="61"/>
      <c r="F123" s="62"/>
      <c r="G123" s="60"/>
    </row>
  </sheetData>
  <mergeCells count="4">
    <mergeCell ref="A1:T1"/>
    <mergeCell ref="A2:T2"/>
    <mergeCell ref="A118:G118"/>
    <mergeCell ref="F62:F64"/>
  </mergeCells>
  <pageMargins left="0.700694444444445" right="0.700694444444445" top="0.751388888888889" bottom="0.751388888888889" header="0.298611111111111" footer="0.298611111111111"/>
  <pageSetup paperSize="8" scale="60" orientation="landscape" horizontalDpi="600" verticalDpi="300"/>
  <headerFooter>
    <oddFooter>&amp;L&amp;22专家签字：     &amp;C&amp;22专家签字：&amp;R&amp;22专家签字：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足球场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不了了知</cp:lastModifiedBy>
  <dcterms:created xsi:type="dcterms:W3CDTF">2006-09-13T11:21:00Z</dcterms:created>
  <dcterms:modified xsi:type="dcterms:W3CDTF">2024-07-04T06:59:46Z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54A09ED4A81543D99B69BB713066FA70</vt:lpwstr>
  </property>
</Properties>
</file>